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745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<sst xmlns="http://schemas.openxmlformats.org/spreadsheetml/2006/main" count="93" uniqueCount="67">
  <si>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18 sets of flight cables</t>
  </si>
  <si>
    <t>1 set of cables for the electronics group</t>
  </si>
  <si>
    <t>1 set of mini-tower cables (already made for Gunther)</t>
  </si>
  <si>
    <t>2 mini-tower cables to be sent to Pisa</t>
  </si>
  <si>
    <t>For MCMs (male connectors):</t>
  </si>
  <si>
    <t>2 interface boards for the UCSC test system, two female connectors each</t>
  </si>
  <si>
    <t>Needed</t>
  </si>
  <si>
    <t>2 mini-tower cables for DAQ</t>
  </si>
  <si>
    <t>Total</t>
  </si>
  <si>
    <t>To be purchased</t>
  </si>
  <si>
    <t>On order</t>
  </si>
  <si>
    <t>for DAQ  (from the 100 nonflight connectors)</t>
  </si>
  <si>
    <t>Preproduction MCMs</t>
  </si>
  <si>
    <t>Production MCMs</t>
  </si>
  <si>
    <t>3 Cable tester (Pisa, Parlex, SLAC)</t>
  </si>
  <si>
    <t>100 already purchased</t>
  </si>
  <si>
    <t>Non_flight</t>
  </si>
  <si>
    <t>To be ordered additionally</t>
  </si>
  <si>
    <t>Savers</t>
  </si>
  <si>
    <t>D savers</t>
  </si>
  <si>
    <t>Cables (female connectors)</t>
  </si>
  <si>
    <t>flight cables</t>
  </si>
  <si>
    <t>non-fl Cables</t>
  </si>
  <si>
    <t>FCS</t>
  </si>
  <si>
    <t>to be ordered additionally</t>
  </si>
  <si>
    <t>Spare Connectors (10%)</t>
  </si>
  <si>
    <t>Spare Parts but connectors (25%)</t>
  </si>
  <si>
    <t>Spares 10%</t>
  </si>
  <si>
    <t>for UCSC               (from the 100 nonflight connectors)</t>
  </si>
  <si>
    <t>Flight</t>
  </si>
  <si>
    <t>100 OhmResistors</t>
  </si>
  <si>
    <t>200 OhmResistors</t>
  </si>
  <si>
    <t>4 spare sets of flight cables. . .</t>
  </si>
  <si>
    <t>Cable sets</t>
  </si>
  <si>
    <t>Non-flight</t>
  </si>
  <si>
    <t># of Cables</t>
  </si>
  <si>
    <t>Connectors</t>
  </si>
  <si>
    <t># / cable</t>
  </si>
  <si>
    <t xml:space="preserve">Flight </t>
  </si>
  <si>
    <t>Thermistors</t>
  </si>
  <si>
    <t>Non-Flight</t>
  </si>
  <si>
    <t>4 extra sets of bare cables ( order 1/3 parts )</t>
  </si>
  <si>
    <t>4 sets of cables for stacked tray testing</t>
  </si>
  <si>
    <t>N0 set of burn-in cables (same number of connectors as flight cables)</t>
  </si>
  <si>
    <t>Full length</t>
  </si>
  <si>
    <t>D connectors</t>
  </si>
  <si>
    <t>Sum</t>
  </si>
  <si>
    <t>1 spare set of non-flight cables. . .</t>
  </si>
  <si>
    <t>Order Status</t>
  </si>
  <si>
    <t>as of 2/13/04</t>
  </si>
  <si>
    <t>Fabricating</t>
  </si>
  <si>
    <t>Complete</t>
  </si>
  <si>
    <t>200 Ohms</t>
  </si>
  <si>
    <t>100 Ohms</t>
  </si>
  <si>
    <t>100 connectors already purchased can be used in the above</t>
  </si>
  <si>
    <t>14 C0 cables</t>
  </si>
  <si>
    <t>To be ordered in addition</t>
  </si>
  <si>
    <t>Dsavers</t>
  </si>
  <si>
    <t>?</t>
  </si>
  <si>
    <t>FCS Flexible Connector savers</t>
  </si>
  <si>
    <t>Ordered</t>
  </si>
  <si>
    <t xml:space="preserve">Male    (MCM side)      </t>
  </si>
  <si>
    <t xml:space="preserve">Female(Flex side)       </t>
  </si>
  <si>
    <t>Status</t>
  </si>
  <si>
    <t xml:space="preserve">Savers      </t>
  </si>
  <si>
    <t>39k Ohms</t>
  </si>
  <si>
    <t>39 kOhmResistors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</si>
</sst>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75" zoomScaleNormal="75" workbookViewId="0" topLeftCell="Q1">
      <selection activeCell="Y22" sqref="Y22"/>
    </sheetView>
  </sheetViews>
  <sheetFormatPr defaultColWidth="9.140625" defaultRowHeight="12.75"/>
  <cols>
    <col min="9" max="9" width="13.28125" style="0" customWidth="1"/>
    <col min="30" max="30" width="10.140625" style="0" customWidth="1"/>
  </cols>
  <sheetData>
    <row r="1" spans="8:31" s="4" customFormat="1" ht="15">
      <c r="H1" s="8" t="s">
        <v>33</v>
      </c>
      <c r="I1" s="8"/>
      <c r="J1" s="8" t="s">
        <v>35</v>
      </c>
      <c r="K1" s="8"/>
      <c r="L1" s="8" t="s">
        <v>36</v>
      </c>
      <c r="M1" s="8"/>
      <c r="N1" s="8"/>
      <c r="O1" s="7" t="s">
        <v>39</v>
      </c>
      <c r="P1" s="7"/>
      <c r="Q1" s="7"/>
      <c r="R1" s="8" t="s">
        <v>30</v>
      </c>
      <c r="S1" s="8"/>
      <c r="T1" s="8"/>
      <c r="U1" s="8" t="s">
        <v>31</v>
      </c>
      <c r="V1" s="8"/>
      <c r="W1" s="8"/>
      <c r="X1" s="8" t="s">
        <v>66</v>
      </c>
      <c r="Y1" s="8"/>
      <c r="Z1" s="8"/>
      <c r="AD1" s="7" t="s">
        <v>45</v>
      </c>
      <c r="AE1" s="7"/>
    </row>
    <row r="2" spans="1:31" s="2" customFormat="1" ht="12.75">
      <c r="A2" s="2" t="s">
        <v>20</v>
      </c>
      <c r="H2" s="2" t="s">
        <v>29</v>
      </c>
      <c r="I2" s="2" t="s">
        <v>34</v>
      </c>
      <c r="J2" s="2" t="s">
        <v>21</v>
      </c>
      <c r="K2" s="2" t="s">
        <v>22</v>
      </c>
      <c r="L2" s="2" t="s">
        <v>37</v>
      </c>
      <c r="M2" s="2" t="s">
        <v>38</v>
      </c>
      <c r="N2" s="2" t="s">
        <v>16</v>
      </c>
      <c r="O2" s="2" t="s">
        <v>37</v>
      </c>
      <c r="P2" s="2" t="s">
        <v>29</v>
      </c>
      <c r="Q2" s="2" t="s">
        <v>40</v>
      </c>
      <c r="R2" s="2" t="s">
        <v>37</v>
      </c>
      <c r="S2" s="2" t="s">
        <v>29</v>
      </c>
      <c r="T2" s="2" t="s">
        <v>40</v>
      </c>
      <c r="U2" s="2" t="s">
        <v>37</v>
      </c>
      <c r="V2" s="2" t="s">
        <v>29</v>
      </c>
      <c r="W2" s="2" t="s">
        <v>40</v>
      </c>
      <c r="X2" s="2" t="s">
        <v>37</v>
      </c>
      <c r="Y2" s="2" t="s">
        <v>29</v>
      </c>
      <c r="Z2" s="2" t="s">
        <v>40</v>
      </c>
      <c r="AA2" s="2" t="s">
        <v>18</v>
      </c>
      <c r="AB2" s="2" t="s">
        <v>19</v>
      </c>
      <c r="AC2" s="2" t="s">
        <v>23</v>
      </c>
      <c r="AD2" s="2" t="s">
        <v>29</v>
      </c>
      <c r="AE2" s="2" t="s">
        <v>34</v>
      </c>
    </row>
    <row r="3" spans="1:31" ht="12.75">
      <c r="A3" t="s">
        <v>0</v>
      </c>
      <c r="H3">
        <v>18</v>
      </c>
      <c r="I3">
        <v>0</v>
      </c>
      <c r="J3">
        <f aca="true" t="shared" si="0" ref="J3:K13">H3*8</f>
        <v>144</v>
      </c>
      <c r="K3">
        <f t="shared" si="0"/>
        <v>0</v>
      </c>
      <c r="L3">
        <v>9</v>
      </c>
      <c r="M3" s="1">
        <f>J3*L3</f>
        <v>1296</v>
      </c>
      <c r="N3" s="1">
        <f>K3*L3</f>
        <v>0</v>
      </c>
      <c r="O3">
        <v>2</v>
      </c>
      <c r="P3">
        <f>(J3)*O3</f>
        <v>288</v>
      </c>
      <c r="Q3">
        <f>(K3)*O3</f>
        <v>0</v>
      </c>
      <c r="R3">
        <v>4</v>
      </c>
      <c r="S3">
        <f>(J3)*R3</f>
        <v>576</v>
      </c>
      <c r="T3">
        <f>(K3)*R3</f>
        <v>0</v>
      </c>
      <c r="U3">
        <v>10</v>
      </c>
      <c r="V3">
        <f>J3*U3</f>
        <v>1440</v>
      </c>
      <c r="W3">
        <f>K3*U3</f>
        <v>0</v>
      </c>
      <c r="X3">
        <v>2</v>
      </c>
      <c r="Y3">
        <f>J3*X3</f>
        <v>288</v>
      </c>
      <c r="Z3">
        <f>K3*X3</f>
        <v>0</v>
      </c>
      <c r="AD3" s="1"/>
      <c r="AE3" s="1"/>
    </row>
    <row r="4" spans="1:31" ht="12.75">
      <c r="A4" t="s">
        <v>32</v>
      </c>
      <c r="H4">
        <v>4</v>
      </c>
      <c r="I4">
        <v>0</v>
      </c>
      <c r="J4">
        <f>H4*8</f>
        <v>32</v>
      </c>
      <c r="K4">
        <f>I4*8</f>
        <v>0</v>
      </c>
      <c r="L4">
        <v>9</v>
      </c>
      <c r="M4" s="1">
        <f>J4*L4</f>
        <v>288</v>
      </c>
      <c r="N4" s="1">
        <f>K4*L4</f>
        <v>0</v>
      </c>
      <c r="O4">
        <v>2</v>
      </c>
      <c r="P4">
        <f>(J4)*O4</f>
        <v>64</v>
      </c>
      <c r="Q4">
        <f>(K4)*O4</f>
        <v>0</v>
      </c>
      <c r="R4">
        <v>4</v>
      </c>
      <c r="S4">
        <f>(J4)*R4</f>
        <v>128</v>
      </c>
      <c r="T4">
        <f>(K4)*R4</f>
        <v>0</v>
      </c>
      <c r="U4">
        <v>10</v>
      </c>
      <c r="V4">
        <f>J4*U4</f>
        <v>320</v>
      </c>
      <c r="W4">
        <f>K4*V4</f>
        <v>0</v>
      </c>
      <c r="X4">
        <v>2</v>
      </c>
      <c r="Y4">
        <f aca="true" t="shared" si="1" ref="Y4:Y15">J4*X4</f>
        <v>64</v>
      </c>
      <c r="Z4">
        <f aca="true" t="shared" si="2" ref="Z4:Z15">K4*X4</f>
        <v>0</v>
      </c>
      <c r="AD4" s="1"/>
      <c r="AE4" s="1"/>
    </row>
    <row r="5" spans="1:31" ht="12.75">
      <c r="A5" t="s">
        <v>42</v>
      </c>
      <c r="H5">
        <v>0</v>
      </c>
      <c r="I5">
        <v>4</v>
      </c>
      <c r="J5">
        <f t="shared" si="0"/>
        <v>0</v>
      </c>
      <c r="K5">
        <f t="shared" si="0"/>
        <v>32</v>
      </c>
      <c r="L5">
        <v>9</v>
      </c>
      <c r="M5" s="1">
        <f aca="true" t="shared" si="3" ref="M5:M14">J5*L5</f>
        <v>0</v>
      </c>
      <c r="N5" s="1">
        <f aca="true" t="shared" si="4" ref="N5:N14">K5*L5</f>
        <v>288</v>
      </c>
      <c r="O5">
        <v>2</v>
      </c>
      <c r="P5">
        <f aca="true" t="shared" si="5" ref="P5:P14">(J5)*O5</f>
        <v>0</v>
      </c>
      <c r="Q5">
        <f aca="true" t="shared" si="6" ref="Q5:Q14">(K5)*O5</f>
        <v>64</v>
      </c>
      <c r="R5">
        <v>4</v>
      </c>
      <c r="S5">
        <f aca="true" t="shared" si="7" ref="S5:S14">(J5)*R5</f>
        <v>0</v>
      </c>
      <c r="T5">
        <f aca="true" t="shared" si="8" ref="T5:T14">(K5)*R5</f>
        <v>128</v>
      </c>
      <c r="U5">
        <v>10</v>
      </c>
      <c r="V5">
        <f aca="true" t="shared" si="9" ref="V5:V14">J5*U5</f>
        <v>0</v>
      </c>
      <c r="W5">
        <f aca="true" t="shared" si="10" ref="W5:W14">K5*U5</f>
        <v>320</v>
      </c>
      <c r="X5">
        <v>2</v>
      </c>
      <c r="Y5">
        <f t="shared" si="1"/>
        <v>0</v>
      </c>
      <c r="Z5">
        <f t="shared" si="2"/>
        <v>64</v>
      </c>
      <c r="AD5" s="1"/>
      <c r="AE5" s="1"/>
    </row>
    <row r="6" spans="1:31" ht="12.75">
      <c r="A6" t="s">
        <v>1</v>
      </c>
      <c r="H6">
        <v>0</v>
      </c>
      <c r="I6">
        <v>1</v>
      </c>
      <c r="J6">
        <f t="shared" si="0"/>
        <v>0</v>
      </c>
      <c r="K6">
        <f t="shared" si="0"/>
        <v>8</v>
      </c>
      <c r="L6">
        <v>9</v>
      </c>
      <c r="M6" s="1">
        <f t="shared" si="3"/>
        <v>0</v>
      </c>
      <c r="N6" s="1">
        <f t="shared" si="4"/>
        <v>72</v>
      </c>
      <c r="O6">
        <v>2</v>
      </c>
      <c r="P6">
        <f t="shared" si="5"/>
        <v>0</v>
      </c>
      <c r="Q6">
        <f t="shared" si="6"/>
        <v>16</v>
      </c>
      <c r="R6">
        <v>4</v>
      </c>
      <c r="S6">
        <f t="shared" si="7"/>
        <v>0</v>
      </c>
      <c r="T6">
        <f t="shared" si="8"/>
        <v>32</v>
      </c>
      <c r="U6">
        <v>10</v>
      </c>
      <c r="V6">
        <f t="shared" si="9"/>
        <v>0</v>
      </c>
      <c r="W6">
        <f t="shared" si="10"/>
        <v>80</v>
      </c>
      <c r="X6">
        <v>2</v>
      </c>
      <c r="Y6">
        <f t="shared" si="1"/>
        <v>0</v>
      </c>
      <c r="Z6">
        <f t="shared" si="2"/>
        <v>16</v>
      </c>
      <c r="AD6" s="1"/>
      <c r="AE6" s="1"/>
    </row>
    <row r="7" spans="1:31" ht="12.75">
      <c r="A7" t="s">
        <v>43</v>
      </c>
      <c r="H7">
        <v>0</v>
      </c>
      <c r="I7">
        <v>0</v>
      </c>
      <c r="J7">
        <f t="shared" si="0"/>
        <v>0</v>
      </c>
      <c r="K7">
        <f t="shared" si="0"/>
        <v>0</v>
      </c>
      <c r="L7">
        <v>9</v>
      </c>
      <c r="M7" s="1">
        <f t="shared" si="3"/>
        <v>0</v>
      </c>
      <c r="N7" s="1">
        <f t="shared" si="4"/>
        <v>0</v>
      </c>
      <c r="O7">
        <v>2</v>
      </c>
      <c r="P7">
        <f t="shared" si="5"/>
        <v>0</v>
      </c>
      <c r="Q7">
        <f t="shared" si="6"/>
        <v>0</v>
      </c>
      <c r="R7">
        <v>4</v>
      </c>
      <c r="S7">
        <f t="shared" si="7"/>
        <v>0</v>
      </c>
      <c r="T7">
        <f t="shared" si="8"/>
        <v>0</v>
      </c>
      <c r="U7">
        <v>10</v>
      </c>
      <c r="V7">
        <f t="shared" si="9"/>
        <v>0</v>
      </c>
      <c r="W7">
        <f t="shared" si="10"/>
        <v>0</v>
      </c>
      <c r="X7">
        <v>2</v>
      </c>
      <c r="Y7">
        <f t="shared" si="1"/>
        <v>0</v>
      </c>
      <c r="Z7">
        <f t="shared" si="2"/>
        <v>0</v>
      </c>
      <c r="AD7" s="1"/>
      <c r="AE7" s="1"/>
    </row>
    <row r="8" spans="1:31" ht="12.75">
      <c r="A8" t="s">
        <v>47</v>
      </c>
      <c r="H8">
        <v>0</v>
      </c>
      <c r="I8">
        <v>1</v>
      </c>
      <c r="J8">
        <f>H8*8</f>
        <v>0</v>
      </c>
      <c r="K8">
        <f>I8*8</f>
        <v>8</v>
      </c>
      <c r="L8">
        <v>9</v>
      </c>
      <c r="M8" s="1">
        <f>J8*L8</f>
        <v>0</v>
      </c>
      <c r="N8" s="1">
        <f>K8*L8</f>
        <v>72</v>
      </c>
      <c r="O8">
        <v>2</v>
      </c>
      <c r="P8">
        <f>(J8)*O8</f>
        <v>0</v>
      </c>
      <c r="Q8">
        <f>(K8)*O8</f>
        <v>16</v>
      </c>
      <c r="R8">
        <v>4</v>
      </c>
      <c r="S8">
        <f>(J8)*R8</f>
        <v>0</v>
      </c>
      <c r="T8">
        <f>(K8)*R8</f>
        <v>32</v>
      </c>
      <c r="U8">
        <v>10</v>
      </c>
      <c r="V8">
        <f>J8*U8</f>
        <v>0</v>
      </c>
      <c r="W8">
        <f>K8*V8</f>
        <v>0</v>
      </c>
      <c r="X8">
        <v>2</v>
      </c>
      <c r="Y8">
        <f t="shared" si="1"/>
        <v>0</v>
      </c>
      <c r="Z8">
        <f t="shared" si="2"/>
        <v>16</v>
      </c>
      <c r="AD8" s="1"/>
      <c r="AE8" s="1"/>
    </row>
    <row r="9" spans="1:31" ht="12.75">
      <c r="A9" t="s">
        <v>55</v>
      </c>
      <c r="K9">
        <v>14</v>
      </c>
      <c r="L9">
        <v>9</v>
      </c>
      <c r="M9" s="1"/>
      <c r="N9" s="1">
        <f>K9*L9</f>
        <v>126</v>
      </c>
      <c r="O9">
        <v>2</v>
      </c>
      <c r="P9">
        <f>(J9)*O9</f>
        <v>0</v>
      </c>
      <c r="Q9">
        <f>(K9)*O9</f>
        <v>28</v>
      </c>
      <c r="U9">
        <v>10</v>
      </c>
      <c r="X9">
        <v>2</v>
      </c>
      <c r="Y9">
        <f t="shared" si="1"/>
        <v>0</v>
      </c>
      <c r="Z9">
        <f t="shared" si="2"/>
        <v>28</v>
      </c>
      <c r="AD9" s="1"/>
      <c r="AE9" s="1"/>
    </row>
    <row r="10" spans="1:31" ht="12.75">
      <c r="A10" t="s">
        <v>41</v>
      </c>
      <c r="H10">
        <v>0</v>
      </c>
      <c r="I10">
        <v>4</v>
      </c>
      <c r="J10">
        <f>H10*8</f>
        <v>0</v>
      </c>
      <c r="K10">
        <f>I10*8</f>
        <v>32</v>
      </c>
      <c r="L10">
        <v>9</v>
      </c>
      <c r="M10" s="1">
        <f>J10*L10</f>
        <v>0</v>
      </c>
      <c r="N10" s="5">
        <f>K10*L10/3</f>
        <v>96</v>
      </c>
      <c r="O10">
        <v>2</v>
      </c>
      <c r="P10">
        <f>(J10)*O10</f>
        <v>0</v>
      </c>
      <c r="Q10">
        <f>(K10)*O10</f>
        <v>64</v>
      </c>
      <c r="R10">
        <v>4</v>
      </c>
      <c r="S10">
        <f>(J10)*R10</f>
        <v>0</v>
      </c>
      <c r="T10">
        <f>(K10)*R10</f>
        <v>128</v>
      </c>
      <c r="U10">
        <v>10</v>
      </c>
      <c r="V10">
        <f>J10*U10</f>
        <v>0</v>
      </c>
      <c r="W10">
        <f>K10*V10</f>
        <v>0</v>
      </c>
      <c r="X10">
        <v>2</v>
      </c>
      <c r="Y10">
        <f t="shared" si="1"/>
        <v>0</v>
      </c>
      <c r="Z10">
        <f t="shared" si="2"/>
        <v>64</v>
      </c>
      <c r="AD10" s="1"/>
      <c r="AE10" s="1"/>
    </row>
    <row r="11" spans="1:31" ht="12.75">
      <c r="A11" t="s">
        <v>44</v>
      </c>
      <c r="H11">
        <f>SUM(H3:H10)</f>
        <v>22</v>
      </c>
      <c r="I11">
        <f>SUM(I3:I10)</f>
        <v>10</v>
      </c>
      <c r="J11">
        <f>SUM(J3:J10)</f>
        <v>176</v>
      </c>
      <c r="K11">
        <f>SUM(K3:K10)</f>
        <v>94</v>
      </c>
      <c r="M11" s="1"/>
      <c r="N11" s="5"/>
      <c r="Y11">
        <f t="shared" si="1"/>
        <v>0</v>
      </c>
      <c r="Z11">
        <f t="shared" si="2"/>
        <v>0</v>
      </c>
      <c r="AD11" s="1"/>
      <c r="AE11" s="1"/>
    </row>
    <row r="12" spans="1:31" ht="12.75">
      <c r="A12" t="s">
        <v>2</v>
      </c>
      <c r="H12">
        <v>0</v>
      </c>
      <c r="I12">
        <v>1</v>
      </c>
      <c r="J12">
        <f t="shared" si="0"/>
        <v>0</v>
      </c>
      <c r="K12">
        <f t="shared" si="0"/>
        <v>8</v>
      </c>
      <c r="L12">
        <v>2</v>
      </c>
      <c r="M12" s="1">
        <f t="shared" si="3"/>
        <v>0</v>
      </c>
      <c r="N12" s="1">
        <f t="shared" si="4"/>
        <v>16</v>
      </c>
      <c r="O12">
        <v>1</v>
      </c>
      <c r="P12">
        <f t="shared" si="5"/>
        <v>0</v>
      </c>
      <c r="Q12">
        <f t="shared" si="6"/>
        <v>8</v>
      </c>
      <c r="R12">
        <v>4</v>
      </c>
      <c r="S12">
        <f t="shared" si="7"/>
        <v>0</v>
      </c>
      <c r="T12">
        <f t="shared" si="8"/>
        <v>32</v>
      </c>
      <c r="U12">
        <f>2*(L12-1)</f>
        <v>2</v>
      </c>
      <c r="V12">
        <f t="shared" si="9"/>
        <v>0</v>
      </c>
      <c r="W12">
        <f t="shared" si="10"/>
        <v>16</v>
      </c>
      <c r="X12">
        <f>2*(O12-1)</f>
        <v>0</v>
      </c>
      <c r="Y12">
        <f t="shared" si="1"/>
        <v>0</v>
      </c>
      <c r="Z12">
        <f t="shared" si="2"/>
        <v>0</v>
      </c>
      <c r="AD12" s="1"/>
      <c r="AE12" s="1"/>
    </row>
    <row r="13" spans="1:31" ht="12.75">
      <c r="A13" t="s">
        <v>3</v>
      </c>
      <c r="H13">
        <v>0</v>
      </c>
      <c r="I13">
        <v>2</v>
      </c>
      <c r="J13">
        <f t="shared" si="0"/>
        <v>0</v>
      </c>
      <c r="K13">
        <f t="shared" si="0"/>
        <v>16</v>
      </c>
      <c r="L13">
        <v>2</v>
      </c>
      <c r="M13" s="1">
        <f t="shared" si="3"/>
        <v>0</v>
      </c>
      <c r="N13" s="1">
        <f>K13*L13</f>
        <v>32</v>
      </c>
      <c r="O13">
        <v>1</v>
      </c>
      <c r="P13">
        <f t="shared" si="5"/>
        <v>0</v>
      </c>
      <c r="Q13">
        <f t="shared" si="6"/>
        <v>16</v>
      </c>
      <c r="R13">
        <v>4</v>
      </c>
      <c r="S13">
        <f t="shared" si="7"/>
        <v>0</v>
      </c>
      <c r="T13">
        <f t="shared" si="8"/>
        <v>64</v>
      </c>
      <c r="U13">
        <f>2*(L13-1)</f>
        <v>2</v>
      </c>
      <c r="V13">
        <f t="shared" si="9"/>
        <v>0</v>
      </c>
      <c r="W13">
        <f t="shared" si="10"/>
        <v>32</v>
      </c>
      <c r="X13">
        <f>2*(O13-1)</f>
        <v>0</v>
      </c>
      <c r="Y13">
        <f t="shared" si="1"/>
        <v>0</v>
      </c>
      <c r="Z13">
        <f t="shared" si="2"/>
        <v>0</v>
      </c>
      <c r="AD13" s="1"/>
      <c r="AE13" s="1"/>
    </row>
    <row r="14" spans="1:31" ht="12.75">
      <c r="A14" t="s">
        <v>7</v>
      </c>
      <c r="H14">
        <v>0</v>
      </c>
      <c r="I14">
        <v>2</v>
      </c>
      <c r="J14">
        <f>H14*8</f>
        <v>0</v>
      </c>
      <c r="K14">
        <f>I14*8</f>
        <v>16</v>
      </c>
      <c r="L14">
        <v>2</v>
      </c>
      <c r="M14" s="1">
        <f t="shared" si="3"/>
        <v>0</v>
      </c>
      <c r="N14" s="1">
        <f t="shared" si="4"/>
        <v>32</v>
      </c>
      <c r="O14">
        <v>1</v>
      </c>
      <c r="P14">
        <f t="shared" si="5"/>
        <v>0</v>
      </c>
      <c r="Q14">
        <f t="shared" si="6"/>
        <v>16</v>
      </c>
      <c r="R14">
        <v>4</v>
      </c>
      <c r="S14">
        <f t="shared" si="7"/>
        <v>0</v>
      </c>
      <c r="T14">
        <f t="shared" si="8"/>
        <v>64</v>
      </c>
      <c r="U14">
        <f>2*(L14-1)</f>
        <v>2</v>
      </c>
      <c r="V14">
        <f t="shared" si="9"/>
        <v>0</v>
      </c>
      <c r="W14">
        <f t="shared" si="10"/>
        <v>32</v>
      </c>
      <c r="X14">
        <f>2*(O14-1)</f>
        <v>0</v>
      </c>
      <c r="Y14">
        <f t="shared" si="1"/>
        <v>0</v>
      </c>
      <c r="Z14">
        <f t="shared" si="2"/>
        <v>0</v>
      </c>
      <c r="AD14" s="1"/>
      <c r="AE14" s="1"/>
    </row>
    <row r="15" spans="1:31" ht="12.75">
      <c r="A15" t="s">
        <v>5</v>
      </c>
      <c r="H15">
        <v>0</v>
      </c>
      <c r="I15">
        <v>2</v>
      </c>
      <c r="J15">
        <f>H15*1</f>
        <v>0</v>
      </c>
      <c r="K15">
        <f>I15*1</f>
        <v>2</v>
      </c>
      <c r="L15">
        <v>2</v>
      </c>
      <c r="M15" s="1">
        <f>J15*L15</f>
        <v>0</v>
      </c>
      <c r="N15" s="1">
        <f>K15*L15</f>
        <v>4</v>
      </c>
      <c r="O15">
        <v>0</v>
      </c>
      <c r="P15">
        <f>(J15)*O15</f>
        <v>0</v>
      </c>
      <c r="Q15">
        <f>(K15)*O15</f>
        <v>0</v>
      </c>
      <c r="R15">
        <v>0</v>
      </c>
      <c r="S15">
        <f>(J15)*R15</f>
        <v>0</v>
      </c>
      <c r="T15">
        <f>(K15)*R15</f>
        <v>0</v>
      </c>
      <c r="U15">
        <f>2*(L15-1)</f>
        <v>2</v>
      </c>
      <c r="V15">
        <f>J15*U15</f>
        <v>0</v>
      </c>
      <c r="W15">
        <f>K15*U15</f>
        <v>4</v>
      </c>
      <c r="X15">
        <v>0</v>
      </c>
      <c r="Y15">
        <f t="shared" si="1"/>
        <v>0</v>
      </c>
      <c r="Z15">
        <f t="shared" si="2"/>
        <v>0</v>
      </c>
      <c r="AD15" s="1"/>
      <c r="AE15" s="1"/>
    </row>
    <row r="16" spans="1:31" ht="12.75">
      <c r="A16" t="s">
        <v>46</v>
      </c>
      <c r="H16">
        <f>SUM(H11:H15)</f>
        <v>22</v>
      </c>
      <c r="I16">
        <f>SUM(I11:I15)</f>
        <v>17</v>
      </c>
      <c r="J16">
        <f>SUM(J11:J15)</f>
        <v>176</v>
      </c>
      <c r="K16">
        <f>SUM(K11:K15)</f>
        <v>136</v>
      </c>
      <c r="M16" s="1">
        <f>SUM(M3:M15)</f>
        <v>1584</v>
      </c>
      <c r="N16" s="1">
        <f>SUM(N3:N15)</f>
        <v>738</v>
      </c>
      <c r="P16">
        <f>SUM(P3:P15)</f>
        <v>352</v>
      </c>
      <c r="Q16">
        <f>SUM(Q3:Q15)</f>
        <v>228</v>
      </c>
      <c r="S16">
        <f>SUM(S3:S15)</f>
        <v>704</v>
      </c>
      <c r="T16">
        <f>SUM(T3:T15)</f>
        <v>480</v>
      </c>
      <c r="V16">
        <f>SUM(V3:V15)</f>
        <v>1760</v>
      </c>
      <c r="W16">
        <f>SUM(W3:W15)</f>
        <v>484</v>
      </c>
      <c r="Y16">
        <f>SUM(Y3:Y15)</f>
        <v>352</v>
      </c>
      <c r="Z16">
        <f>SUM(Z3:Z15)</f>
        <v>188</v>
      </c>
      <c r="AB16" s="1">
        <f>J16</f>
        <v>176</v>
      </c>
      <c r="AC16">
        <f>AB16/2</f>
        <v>88</v>
      </c>
      <c r="AD16" s="1">
        <f>J16</f>
        <v>176</v>
      </c>
      <c r="AE16" s="1">
        <f>K16</f>
        <v>136</v>
      </c>
    </row>
    <row r="17" spans="1:31" ht="12.75">
      <c r="A17" t="s">
        <v>25</v>
      </c>
      <c r="G17">
        <v>0.1</v>
      </c>
      <c r="M17" s="1">
        <f>M16*G17</f>
        <v>158.4</v>
      </c>
      <c r="N17" s="1">
        <f>N16*G17</f>
        <v>73.8</v>
      </c>
      <c r="P17">
        <f>P16*G18</f>
        <v>88</v>
      </c>
      <c r="Q17">
        <f>Q16*G18</f>
        <v>57</v>
      </c>
      <c r="S17">
        <f>S16*G18</f>
        <v>176</v>
      </c>
      <c r="T17">
        <f>T16*G18</f>
        <v>120</v>
      </c>
      <c r="V17">
        <f>V16*G18</f>
        <v>440</v>
      </c>
      <c r="W17">
        <f>W16*G18</f>
        <v>121</v>
      </c>
      <c r="Y17">
        <f>Y16*G18</f>
        <v>88</v>
      </c>
      <c r="Z17">
        <f>Z16*G18</f>
        <v>47</v>
      </c>
      <c r="AB17" s="1">
        <f>AB16*G17</f>
        <v>17.6</v>
      </c>
      <c r="AC17" s="1">
        <f>AC16*G17</f>
        <v>8.8</v>
      </c>
      <c r="AD17" s="1">
        <f>AD16*G17</f>
        <v>17.6</v>
      </c>
      <c r="AE17" s="1">
        <f>AE16*G17</f>
        <v>13.600000000000001</v>
      </c>
    </row>
    <row r="18" spans="1:31" ht="12.75">
      <c r="A18" t="s">
        <v>26</v>
      </c>
      <c r="G18">
        <v>0.25</v>
      </c>
      <c r="M18" s="1"/>
      <c r="N18" s="1"/>
      <c r="AB18" s="1"/>
      <c r="AC18" s="1"/>
      <c r="AD18" s="1"/>
      <c r="AE18" s="1"/>
    </row>
    <row r="19" spans="1:31" ht="12.75">
      <c r="A19" t="s">
        <v>8</v>
      </c>
      <c r="M19" s="1">
        <f>M16+M17</f>
        <v>1742.4</v>
      </c>
      <c r="N19" s="1">
        <f>SUM(N16:N17)</f>
        <v>811.8</v>
      </c>
      <c r="P19">
        <f>P16+P17</f>
        <v>440</v>
      </c>
      <c r="Q19">
        <f>Q16+Q17</f>
        <v>285</v>
      </c>
      <c r="S19">
        <f>S16+S17</f>
        <v>880</v>
      </c>
      <c r="T19">
        <f>T16+T17</f>
        <v>600</v>
      </c>
      <c r="V19">
        <f>V16+V17</f>
        <v>2200</v>
      </c>
      <c r="W19">
        <f>W16+W17</f>
        <v>605</v>
      </c>
      <c r="Y19">
        <f>Y16+Y17</f>
        <v>440</v>
      </c>
      <c r="Z19">
        <f>Z16+Z17</f>
        <v>235</v>
      </c>
      <c r="AA19">
        <v>0</v>
      </c>
      <c r="AB19" s="1">
        <f>SUM(AB16:AB17)</f>
        <v>193.6</v>
      </c>
      <c r="AC19" s="1">
        <f>SUM(AC16:AC17)</f>
        <v>96.8</v>
      </c>
      <c r="AD19" s="1">
        <f>SUM(AD16:AD18)</f>
        <v>193.6</v>
      </c>
      <c r="AE19" s="1">
        <f>SUM(AE16:AE18)</f>
        <v>149.6</v>
      </c>
    </row>
    <row r="20" spans="1:31" ht="12.75">
      <c r="A20" t="s">
        <v>54</v>
      </c>
      <c r="M20" s="1"/>
      <c r="N20" s="1">
        <v>100</v>
      </c>
      <c r="AB20" s="1"/>
      <c r="AC20" s="1"/>
      <c r="AD20" s="1"/>
      <c r="AE20" s="1"/>
    </row>
    <row r="21" spans="1:31" ht="12.75">
      <c r="A21" t="s">
        <v>9</v>
      </c>
      <c r="H21">
        <f>H16</f>
        <v>22</v>
      </c>
      <c r="I21">
        <f>I16</f>
        <v>17</v>
      </c>
      <c r="M21" s="1">
        <f>M19</f>
        <v>1742.4</v>
      </c>
      <c r="N21" s="1">
        <f>N19-N20</f>
        <v>711.8</v>
      </c>
      <c r="P21">
        <f>P19</f>
        <v>440</v>
      </c>
      <c r="AA21">
        <f>AA19</f>
        <v>0</v>
      </c>
      <c r="AB21" s="1"/>
      <c r="AC21" s="1"/>
      <c r="AD21" s="1">
        <f>AD19+AE19</f>
        <v>343.2</v>
      </c>
      <c r="AE21" s="1"/>
    </row>
    <row r="22" spans="1:31" ht="12.75">
      <c r="A22" t="s">
        <v>10</v>
      </c>
      <c r="M22">
        <f>Sheet2!E4</f>
        <v>1800</v>
      </c>
      <c r="P22">
        <f>Sheet2!E7</f>
        <v>375</v>
      </c>
      <c r="S22">
        <f>Sheet2!E9</f>
        <v>600</v>
      </c>
      <c r="V22">
        <f>Sheet2!E8</f>
        <v>4425</v>
      </c>
      <c r="Y22">
        <f>Sheet2!H8</f>
        <v>0</v>
      </c>
      <c r="AB22" s="1"/>
      <c r="AC22" s="1"/>
      <c r="AD22" s="1">
        <f>Sheet2!E6</f>
        <v>180</v>
      </c>
      <c r="AE22" s="1"/>
    </row>
    <row r="23" spans="1:31" s="2" customFormat="1" ht="12.75">
      <c r="A23" s="2" t="s">
        <v>17</v>
      </c>
      <c r="M23" s="3">
        <f>M21+N23-M22</f>
        <v>-57.59999999999991</v>
      </c>
      <c r="N23" s="3"/>
      <c r="P23" s="2">
        <f>P21-P22</f>
        <v>65</v>
      </c>
      <c r="Q23" s="2">
        <f>Q19</f>
        <v>285</v>
      </c>
      <c r="S23" s="2">
        <f>S19-S22</f>
        <v>280</v>
      </c>
      <c r="T23" s="2">
        <f>T19</f>
        <v>600</v>
      </c>
      <c r="V23" s="2">
        <f>V19+W19-V22</f>
        <v>-1620</v>
      </c>
      <c r="Y23" s="2">
        <f>Y19+Z19-Y22</f>
        <v>675</v>
      </c>
      <c r="AB23" s="3">
        <f>AB19</f>
        <v>193.6</v>
      </c>
      <c r="AC23" s="3">
        <f>AC19</f>
        <v>96.8</v>
      </c>
      <c r="AD23" s="3">
        <f>AD21-AD22</f>
        <v>163.2</v>
      </c>
      <c r="AE23" s="3"/>
    </row>
    <row r="24" spans="30:31" ht="12.75">
      <c r="AD24" s="1"/>
      <c r="AE24" s="1"/>
    </row>
    <row r="25" spans="1:31" s="2" customFormat="1" ht="12.75">
      <c r="A25" s="2" t="s">
        <v>4</v>
      </c>
      <c r="AD25" s="3"/>
      <c r="AE25" s="3"/>
    </row>
    <row r="26" spans="1:31" ht="12.75">
      <c r="A26" t="s">
        <v>11</v>
      </c>
      <c r="H26">
        <v>0</v>
      </c>
      <c r="I26">
        <v>36</v>
      </c>
      <c r="L26">
        <v>2</v>
      </c>
      <c r="M26" s="1">
        <f>H26*L26</f>
        <v>0</v>
      </c>
      <c r="N26">
        <f>I26*L26</f>
        <v>72</v>
      </c>
      <c r="AD26" s="1"/>
      <c r="AE26" s="1"/>
    </row>
    <row r="27" spans="1:31" ht="12.75">
      <c r="A27" t="s">
        <v>28</v>
      </c>
      <c r="H27">
        <v>0</v>
      </c>
      <c r="I27">
        <v>1</v>
      </c>
      <c r="L27">
        <v>2</v>
      </c>
      <c r="M27" s="1">
        <f>H27*L27</f>
        <v>0</v>
      </c>
      <c r="N27">
        <f>I27*L27</f>
        <v>2</v>
      </c>
      <c r="AD27" s="1"/>
      <c r="AE27" s="1"/>
    </row>
    <row r="28" spans="1:31" ht="12.75">
      <c r="A28" t="s">
        <v>12</v>
      </c>
      <c r="H28">
        <v>50</v>
      </c>
      <c r="L28">
        <v>2</v>
      </c>
      <c r="M28" s="1">
        <f>H28*L28</f>
        <v>100</v>
      </c>
      <c r="N28">
        <f>I28*L28</f>
        <v>0</v>
      </c>
      <c r="AD28" s="1"/>
      <c r="AE28" s="1"/>
    </row>
    <row r="29" spans="1:31" ht="12.75">
      <c r="A29" t="s">
        <v>13</v>
      </c>
      <c r="H29">
        <f>2*18*19</f>
        <v>684</v>
      </c>
      <c r="L29">
        <v>2</v>
      </c>
      <c r="M29" s="1">
        <f>H29*L29</f>
        <v>1368</v>
      </c>
      <c r="N29">
        <f>I29*L29</f>
        <v>0</v>
      </c>
      <c r="AD29" s="1"/>
      <c r="AE29" s="1"/>
    </row>
    <row r="30" spans="1:31" ht="12.75">
      <c r="A30" t="s">
        <v>14</v>
      </c>
      <c r="I30">
        <v>3</v>
      </c>
      <c r="L30">
        <v>9</v>
      </c>
      <c r="M30" s="1">
        <f>H30*L30</f>
        <v>0</v>
      </c>
      <c r="N30">
        <f>I30*L30</f>
        <v>27</v>
      </c>
      <c r="AD30" s="1"/>
      <c r="AE30" s="1"/>
    </row>
    <row r="31" spans="1:31" ht="12.75">
      <c r="A31" t="s">
        <v>6</v>
      </c>
      <c r="M31" s="1">
        <f>SUM(M26:M30)</f>
        <v>1468</v>
      </c>
      <c r="N31">
        <f>SUM(N26:N30)</f>
        <v>101</v>
      </c>
      <c r="AA31">
        <f>M31+N31</f>
        <v>1569</v>
      </c>
      <c r="AD31" s="1"/>
      <c r="AE31" s="1"/>
    </row>
    <row r="32" spans="1:31" ht="12.75">
      <c r="A32" t="s">
        <v>27</v>
      </c>
      <c r="G32">
        <v>0.1</v>
      </c>
      <c r="M32" s="1">
        <f>M31*G32</f>
        <v>146.8</v>
      </c>
      <c r="N32" s="1">
        <f>N31*G32</f>
        <v>10.100000000000001</v>
      </c>
      <c r="AA32" s="1">
        <f>+AA31*G17</f>
        <v>156.9</v>
      </c>
      <c r="AD32" s="1"/>
      <c r="AE32" s="1"/>
    </row>
    <row r="33" spans="1:31" ht="12.75">
      <c r="A33" t="s">
        <v>8</v>
      </c>
      <c r="M33" s="1">
        <f>M31+M32</f>
        <v>1614.8</v>
      </c>
      <c r="N33" s="1">
        <f>N31+N32</f>
        <v>111.1</v>
      </c>
      <c r="AA33" s="1">
        <f>AA31+AA32</f>
        <v>1725.9</v>
      </c>
      <c r="AD33" s="1"/>
      <c r="AE33" s="1"/>
    </row>
    <row r="34" spans="1:31" ht="12.75">
      <c r="A34" t="s">
        <v>15</v>
      </c>
      <c r="M34" s="1"/>
      <c r="N34">
        <v>100</v>
      </c>
      <c r="AA34" s="1"/>
      <c r="AD34" s="1"/>
      <c r="AE34" s="1"/>
    </row>
    <row r="35" spans="1:31" ht="12.75">
      <c r="A35" t="s">
        <v>9</v>
      </c>
      <c r="M35" s="1"/>
      <c r="N35" s="1">
        <f>N33-N34</f>
        <v>11.099999999999994</v>
      </c>
      <c r="AA35" s="1"/>
      <c r="AD35" s="1"/>
      <c r="AE35" s="1"/>
    </row>
    <row r="36" spans="1:27" ht="12.75">
      <c r="A36" t="s">
        <v>10</v>
      </c>
      <c r="M36" s="1">
        <f>Sheet2!E3</f>
        <v>1725</v>
      </c>
      <c r="AA36" s="1">
        <f>Sheet2!E5</f>
        <v>1600</v>
      </c>
    </row>
    <row r="37" spans="1:27" s="2" customFormat="1" ht="12.75">
      <c r="A37" s="2" t="s">
        <v>24</v>
      </c>
      <c r="M37" s="3">
        <f>M33+N35-M36</f>
        <v>-99.10000000000014</v>
      </c>
      <c r="N37" s="3">
        <v>0</v>
      </c>
      <c r="AA37" s="3">
        <f>AA33-AA36</f>
        <v>125.90000000000009</v>
      </c>
    </row>
  </sheetData>
  <mergeCells count="8">
    <mergeCell ref="AD1:AE1"/>
    <mergeCell ref="R1:T1"/>
    <mergeCell ref="U1:W1"/>
    <mergeCell ref="H1:I1"/>
    <mergeCell ref="J1:K1"/>
    <mergeCell ref="L1:N1"/>
    <mergeCell ref="O1:Q1"/>
    <mergeCell ref="X1:Z1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19" sqref="G19"/>
    </sheetView>
  </sheetViews>
  <sheetFormatPr defaultColWidth="9.140625" defaultRowHeight="12.75"/>
  <sheetData>
    <row r="1" spans="6:7" ht="12.75">
      <c r="F1" s="6" t="s">
        <v>48</v>
      </c>
      <c r="G1" t="s">
        <v>49</v>
      </c>
    </row>
    <row r="2" spans="4:7" s="2" customFormat="1" ht="12.75">
      <c r="D2" s="2" t="s">
        <v>6</v>
      </c>
      <c r="E2" s="2" t="s">
        <v>60</v>
      </c>
      <c r="F2" s="9" t="s">
        <v>63</v>
      </c>
      <c r="G2" s="2" t="s">
        <v>56</v>
      </c>
    </row>
    <row r="3" spans="1:7" ht="12.75">
      <c r="A3" t="s">
        <v>61</v>
      </c>
      <c r="D3" s="1">
        <f>Sheet1!M33+Sheet1!N35</f>
        <v>1625.8999999999999</v>
      </c>
      <c r="E3" s="6">
        <v>1725</v>
      </c>
      <c r="F3" s="6" t="s">
        <v>50</v>
      </c>
      <c r="G3" s="2">
        <v>0</v>
      </c>
    </row>
    <row r="4" spans="1:7" ht="12.75">
      <c r="A4" t="s">
        <v>62</v>
      </c>
      <c r="D4" s="1">
        <f>Sheet1!M21+Sheet1!N21</f>
        <v>2454.2</v>
      </c>
      <c r="E4" s="6">
        <v>1800</v>
      </c>
      <c r="F4" s="6" t="s">
        <v>50</v>
      </c>
      <c r="G4" s="3">
        <f>Sheet1!N21+Sheet1!M23</f>
        <v>654.2</v>
      </c>
    </row>
    <row r="5" spans="1:7" ht="12.75">
      <c r="A5" t="s">
        <v>64</v>
      </c>
      <c r="D5" s="1">
        <f>Sheet1!AA33</f>
        <v>1725.9</v>
      </c>
      <c r="E5" s="6">
        <v>1600</v>
      </c>
      <c r="F5" s="6" t="s">
        <v>50</v>
      </c>
      <c r="G5" s="3">
        <f>Sheet1!AA37</f>
        <v>125.90000000000009</v>
      </c>
    </row>
    <row r="6" spans="1:7" ht="12.75">
      <c r="A6" t="s">
        <v>45</v>
      </c>
      <c r="D6" s="1">
        <f>Sheet1!AD21</f>
        <v>343.2</v>
      </c>
      <c r="E6" s="6">
        <v>180</v>
      </c>
      <c r="F6" s="6" t="s">
        <v>51</v>
      </c>
      <c r="G6" s="3">
        <f>Sheet1!AD23</f>
        <v>163.2</v>
      </c>
    </row>
    <row r="7" spans="1:7" ht="12.75">
      <c r="A7" t="s">
        <v>39</v>
      </c>
      <c r="D7">
        <f>Sheet1!P21+Sheet1!Q19</f>
        <v>725</v>
      </c>
      <c r="E7" s="6">
        <v>375</v>
      </c>
      <c r="F7" s="6" t="s">
        <v>51</v>
      </c>
      <c r="G7" s="2">
        <f>Sheet1!P23+Sheet1!Q23</f>
        <v>350</v>
      </c>
    </row>
    <row r="8" spans="1:7" ht="12.75">
      <c r="A8" t="s">
        <v>52</v>
      </c>
      <c r="D8">
        <f>Sheet1!V19+Sheet2!W19</f>
        <v>2200</v>
      </c>
      <c r="E8" s="6">
        <v>4425</v>
      </c>
      <c r="F8" s="6" t="s">
        <v>50</v>
      </c>
      <c r="G8" s="2">
        <v>0</v>
      </c>
    </row>
    <row r="9" spans="1:7" ht="12.75">
      <c r="A9" t="s">
        <v>53</v>
      </c>
      <c r="D9">
        <f>Sheet1!S19+Sheet1!T19</f>
        <v>1480</v>
      </c>
      <c r="E9" s="6">
        <v>600</v>
      </c>
      <c r="F9" s="6" t="s">
        <v>51</v>
      </c>
      <c r="G9" s="2">
        <f>Sheet1!S23+Sheet1!T23</f>
        <v>880</v>
      </c>
    </row>
    <row r="10" spans="1:7" ht="12.75">
      <c r="A10" t="s">
        <v>65</v>
      </c>
      <c r="D10">
        <f>Sheet1!Y19+Sheet1!Z19</f>
        <v>675</v>
      </c>
      <c r="E10" s="6" t="s">
        <v>58</v>
      </c>
      <c r="G10" s="2">
        <f>Sheet1!Y23</f>
        <v>675</v>
      </c>
    </row>
    <row r="11" spans="1:7" ht="12.75">
      <c r="A11" t="s">
        <v>57</v>
      </c>
      <c r="D11" s="1">
        <f>Sheet1!AB19</f>
        <v>193.6</v>
      </c>
      <c r="E11" s="6" t="s">
        <v>58</v>
      </c>
      <c r="G11" s="3">
        <f>Sheet1!AB23</f>
        <v>193.6</v>
      </c>
    </row>
    <row r="12" spans="1:7" ht="12.75">
      <c r="A12" t="s">
        <v>59</v>
      </c>
      <c r="D12" s="1">
        <f>Sheet1!AC19</f>
        <v>96.8</v>
      </c>
      <c r="E12" s="6" t="s">
        <v>58</v>
      </c>
      <c r="G12" s="3">
        <f>Sheet1!AC23</f>
        <v>96.8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</dc:creator>
  <cp:keywords/>
  <dc:description/>
  <cp:lastModifiedBy>hartmut</cp:lastModifiedBy>
  <cp:lastPrinted>2004-01-27T18:36:27Z</cp:lastPrinted>
  <dcterms:created xsi:type="dcterms:W3CDTF">2003-09-11T14:18:36Z</dcterms:created>
  <dcterms:modified xsi:type="dcterms:W3CDTF">2004-02-15T07:37:03Z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-1530871169</vt:i4>
  </property>
  <property fmtid="{D5CDD505-2E9C-101B-9397-08002B2CF9AE}" pid="4" name="_EmailSubje">
    <vt:lpwstr>Stuff to post on Engg Meeting website</vt:lpwstr>
  </property>
  <property fmtid="{D5CDD505-2E9C-101B-9397-08002B2CF9AE}" pid="5" name="_AuthorEma">
    <vt:lpwstr>jfm@slac.stanford.edu</vt:lpwstr>
  </property>
  <property fmtid="{D5CDD505-2E9C-101B-9397-08002B2CF9AE}" pid="6" name="_AuthorEmailDisplayNa">
    <vt:lpwstr>Martin, Jim</vt:lpwstr>
  </property>
</Properties>
</file>